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2"/>
  </bookViews>
  <sheets>
    <sheet name="SPF" sheetId="1" r:id="rId1"/>
    <sheet name="Semi-SPF" sheetId="2" r:id="rId2"/>
    <sheet name="Conventional" sheetId="3" r:id="rId3"/>
  </sheets>
  <definedNames/>
  <calcPr fullCalcOnLoad="1"/>
</workbook>
</file>

<file path=xl/sharedStrings.xml><?xml version="1.0" encoding="utf-8"?>
<sst xmlns="http://schemas.openxmlformats.org/spreadsheetml/2006/main" count="185" uniqueCount="39">
  <si>
    <t>기본사육경비</t>
  </si>
  <si>
    <t>케이지사용단가</t>
  </si>
  <si>
    <t>급수병사용단가</t>
  </si>
  <si>
    <t>깔짚</t>
  </si>
  <si>
    <t>사육소모품사용</t>
  </si>
  <si>
    <t>사육관리비</t>
  </si>
  <si>
    <t>사료멸균비</t>
  </si>
  <si>
    <t>깔짚멸균비</t>
  </si>
  <si>
    <t>일반소모품멸균비</t>
  </si>
  <si>
    <t>항목</t>
  </si>
  <si>
    <t>세부항목</t>
  </si>
  <si>
    <t>사용료(원)</t>
  </si>
  <si>
    <t xml:space="preserve">사료 </t>
  </si>
  <si>
    <t>멸균비</t>
  </si>
  <si>
    <t>총액</t>
  </si>
  <si>
    <t>학내구성원할인액</t>
  </si>
  <si>
    <t>케이지수(개) :</t>
  </si>
  <si>
    <t>사육기간(일) :</t>
  </si>
  <si>
    <t>Mouse 사육경비</t>
  </si>
  <si>
    <t>단가               (케이지/1일)</t>
  </si>
  <si>
    <t>Rat 사육경비</t>
  </si>
  <si>
    <t>Mouse 사육경비</t>
  </si>
  <si>
    <t>케이지수(개) :</t>
  </si>
  <si>
    <t>사육기간(일) :</t>
  </si>
  <si>
    <t>단가               (케이지/1일)</t>
  </si>
  <si>
    <t>학내구성원할인액</t>
  </si>
  <si>
    <t>Rat 사육경비</t>
  </si>
  <si>
    <t>Rabbit 사육경비</t>
  </si>
  <si>
    <t>Dog 사육경비</t>
  </si>
  <si>
    <t>Guinea-pig 사육경비</t>
  </si>
  <si>
    <t>마리수 :</t>
  </si>
  <si>
    <t>할인율</t>
  </si>
  <si>
    <t>부터</t>
  </si>
  <si>
    <t>미만</t>
  </si>
  <si>
    <t>(천원미만절사)</t>
  </si>
  <si>
    <t>1회 1,620원</t>
  </si>
  <si>
    <t>1회 1,620원</t>
  </si>
  <si>
    <t>세척비</t>
  </si>
  <si>
    <t>케이지세척비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</si>
</sst>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&quot;₩&quot;#,##0"/>
    <numFmt numFmtId="186" formatCode="[$-412]yyyy&quot;년&quot;\ m&quot;월&quot;\ d&quot;일&quot;\ dddd"/>
    <numFmt numFmtId="187" formatCode="[$-412]AM/PM\ h:mm:ss"/>
    <numFmt numFmtId="188" formatCode="#,##0_ "/>
    <numFmt numFmtId="189" formatCode="#,##0_);[Red]\(#,##0\)"/>
  </numFmts>
  <fonts count="41">
    <font>
      <sz val="11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3" fontId="6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21" sqref="F21"/>
    </sheetView>
  </sheetViews>
  <sheetFormatPr defaultColWidth="8.88671875" defaultRowHeight="13.5"/>
  <cols>
    <col min="2" max="2" width="12.77734375" style="0" customWidth="1"/>
    <col min="3" max="3" width="13.99609375" style="0" customWidth="1"/>
    <col min="4" max="4" width="12.77734375" style="0" customWidth="1"/>
    <col min="5" max="5" width="13.99609375" style="0" customWidth="1"/>
    <col min="7" max="7" width="9.77734375" style="0" hidden="1" customWidth="1"/>
    <col min="8" max="9" width="0" style="0" hidden="1" customWidth="1"/>
  </cols>
  <sheetData>
    <row r="1" spans="1:6" ht="21.75" customHeight="1">
      <c r="A1" s="29"/>
      <c r="B1" s="42" t="s">
        <v>18</v>
      </c>
      <c r="C1" s="42"/>
      <c r="D1" s="42"/>
      <c r="E1" s="42"/>
      <c r="F1" s="29"/>
    </row>
    <row r="2" spans="1:6" ht="13.5">
      <c r="A2" s="29"/>
      <c r="B2" s="7" t="s">
        <v>16</v>
      </c>
      <c r="C2" s="5"/>
      <c r="D2" s="7" t="s">
        <v>17</v>
      </c>
      <c r="E2" s="5"/>
      <c r="F2" s="29"/>
    </row>
    <row r="3" spans="1:6" ht="13.5">
      <c r="A3" s="29"/>
      <c r="B3" s="7"/>
      <c r="C3" s="6"/>
      <c r="D3" s="7"/>
      <c r="E3" s="6"/>
      <c r="F3" s="29"/>
    </row>
    <row r="4" spans="1:9" ht="27.75" thickBot="1">
      <c r="A4" s="29"/>
      <c r="B4" s="10" t="s">
        <v>9</v>
      </c>
      <c r="C4" s="11" t="s">
        <v>10</v>
      </c>
      <c r="D4" s="11" t="s">
        <v>11</v>
      </c>
      <c r="E4" s="12" t="s">
        <v>19</v>
      </c>
      <c r="F4" s="29"/>
      <c r="G4" s="34" t="s">
        <v>32</v>
      </c>
      <c r="H4" s="34" t="s">
        <v>33</v>
      </c>
      <c r="I4" s="34" t="s">
        <v>31</v>
      </c>
    </row>
    <row r="5" spans="1:9" ht="14.25" thickTop="1">
      <c r="A5" s="29"/>
      <c r="B5" s="13"/>
      <c r="C5" s="1" t="s">
        <v>0</v>
      </c>
      <c r="D5" s="2">
        <f>330*C2*E2</f>
        <v>0</v>
      </c>
      <c r="E5" s="14">
        <v>330</v>
      </c>
      <c r="F5" s="29"/>
      <c r="G5">
        <v>1</v>
      </c>
      <c r="H5">
        <v>900000</v>
      </c>
      <c r="I5" s="35">
        <v>0.1</v>
      </c>
    </row>
    <row r="6" spans="1:9" ht="13.5">
      <c r="A6" s="29"/>
      <c r="B6" s="43" t="s">
        <v>4</v>
      </c>
      <c r="C6" s="22" t="s">
        <v>1</v>
      </c>
      <c r="D6" s="23">
        <f>100*C2*E2</f>
        <v>0</v>
      </c>
      <c r="E6" s="24">
        <v>100</v>
      </c>
      <c r="F6" s="29"/>
      <c r="G6">
        <v>900000</v>
      </c>
      <c r="H6">
        <v>950000</v>
      </c>
      <c r="I6" s="35">
        <v>0.13</v>
      </c>
    </row>
    <row r="7" spans="1:9" ht="13.5">
      <c r="A7" s="29"/>
      <c r="B7" s="44"/>
      <c r="C7" s="8" t="s">
        <v>12</v>
      </c>
      <c r="D7" s="9">
        <f>69*C2*E2</f>
        <v>0</v>
      </c>
      <c r="E7" s="16">
        <v>69</v>
      </c>
      <c r="F7" s="29"/>
      <c r="G7">
        <v>950000</v>
      </c>
      <c r="H7">
        <v>1000000</v>
      </c>
      <c r="I7" s="35">
        <v>0.16</v>
      </c>
    </row>
    <row r="8" spans="1:9" ht="13.5">
      <c r="A8" s="29"/>
      <c r="B8" s="44"/>
      <c r="C8" s="8" t="s">
        <v>3</v>
      </c>
      <c r="D8" s="9">
        <f>79*C2*E2</f>
        <v>0</v>
      </c>
      <c r="E8" s="16">
        <v>79</v>
      </c>
      <c r="F8" s="29"/>
      <c r="G8">
        <v>1000000</v>
      </c>
      <c r="H8">
        <v>1800000</v>
      </c>
      <c r="I8" s="35">
        <v>0.2</v>
      </c>
    </row>
    <row r="9" spans="1:9" ht="13.5">
      <c r="A9" s="29"/>
      <c r="B9" s="45"/>
      <c r="C9" s="25" t="s">
        <v>2</v>
      </c>
      <c r="D9" s="26">
        <f>30*C2*E2</f>
        <v>0</v>
      </c>
      <c r="E9" s="27">
        <v>30</v>
      </c>
      <c r="F9" s="29"/>
      <c r="G9">
        <v>1800000</v>
      </c>
      <c r="H9">
        <v>1850000</v>
      </c>
      <c r="I9" s="35">
        <v>0.22</v>
      </c>
    </row>
    <row r="10" spans="1:9" ht="13.5">
      <c r="A10" s="29"/>
      <c r="B10" s="38" t="s">
        <v>37</v>
      </c>
      <c r="C10" s="39" t="s">
        <v>38</v>
      </c>
      <c r="D10" s="40">
        <f>394*C2*E2</f>
        <v>0</v>
      </c>
      <c r="E10" s="41">
        <v>294</v>
      </c>
      <c r="F10" s="29"/>
      <c r="I10" s="35"/>
    </row>
    <row r="11" spans="1:9" ht="13.5">
      <c r="A11" s="29"/>
      <c r="B11" s="44" t="s">
        <v>13</v>
      </c>
      <c r="C11" s="8" t="s">
        <v>6</v>
      </c>
      <c r="D11" s="9">
        <f>64*C2*E2</f>
        <v>0</v>
      </c>
      <c r="E11" s="16">
        <v>64</v>
      </c>
      <c r="F11" s="29"/>
      <c r="G11">
        <v>1850000</v>
      </c>
      <c r="H11">
        <v>1900000</v>
      </c>
      <c r="I11" s="35">
        <v>0.24</v>
      </c>
    </row>
    <row r="12" spans="1:9" ht="13.5">
      <c r="A12" s="29"/>
      <c r="B12" s="44"/>
      <c r="C12" s="8" t="s">
        <v>7</v>
      </c>
      <c r="D12" s="9">
        <f>34*C2*E2</f>
        <v>0</v>
      </c>
      <c r="E12" s="16">
        <v>34</v>
      </c>
      <c r="F12" s="29"/>
      <c r="G12">
        <v>1900000</v>
      </c>
      <c r="H12">
        <v>1950000</v>
      </c>
      <c r="I12" s="35">
        <v>0.26</v>
      </c>
    </row>
    <row r="13" spans="1:9" ht="13.5">
      <c r="A13" s="29"/>
      <c r="B13" s="45"/>
      <c r="C13" s="8" t="s">
        <v>8</v>
      </c>
      <c r="D13" s="9"/>
      <c r="E13" s="16" t="s">
        <v>35</v>
      </c>
      <c r="F13" s="29"/>
      <c r="G13">
        <v>2000000</v>
      </c>
      <c r="I13" s="35">
        <v>0.3</v>
      </c>
    </row>
    <row r="14" spans="1:6" ht="14.25" thickBot="1">
      <c r="A14" s="29"/>
      <c r="B14" s="30"/>
      <c r="C14" s="31" t="s">
        <v>5</v>
      </c>
      <c r="D14" s="32">
        <f>266*C2*E2</f>
        <v>0</v>
      </c>
      <c r="E14" s="33">
        <v>266</v>
      </c>
      <c r="F14" s="29"/>
    </row>
    <row r="15" spans="1:7" ht="14.25" thickTop="1">
      <c r="A15" s="29"/>
      <c r="B15" s="46" t="s">
        <v>14</v>
      </c>
      <c r="C15" s="47"/>
      <c r="D15" s="4">
        <f>SUM(D5:D12)</f>
        <v>0</v>
      </c>
      <c r="E15" s="19"/>
      <c r="F15" s="29"/>
      <c r="G15" t="e">
        <f>VLOOKUP(D15,G5:I13,3,TRUE)</f>
        <v>#N/A</v>
      </c>
    </row>
    <row r="16" spans="1:7" ht="13.5">
      <c r="A16" s="29"/>
      <c r="B16" s="48" t="s">
        <v>15</v>
      </c>
      <c r="C16" s="49"/>
      <c r="D16" s="20" t="e">
        <f>ROUNDDOWN((D15-G16),-3)</f>
        <v>#N/A</v>
      </c>
      <c r="E16" s="28" t="s">
        <v>34</v>
      </c>
      <c r="F16" s="29"/>
      <c r="G16" s="36" t="e">
        <f>D15*G15</f>
        <v>#N/A</v>
      </c>
    </row>
    <row r="17" spans="1:6" ht="13.5">
      <c r="A17" s="29"/>
      <c r="B17" s="29"/>
      <c r="C17" s="29"/>
      <c r="D17" s="29"/>
      <c r="E17" s="29"/>
      <c r="F17" s="29"/>
    </row>
    <row r="18" spans="1:6" ht="21.75" customHeight="1">
      <c r="A18" s="29"/>
      <c r="B18" s="42" t="s">
        <v>20</v>
      </c>
      <c r="C18" s="42"/>
      <c r="D18" s="42"/>
      <c r="E18" s="42"/>
      <c r="F18" s="29"/>
    </row>
    <row r="19" spans="1:6" ht="13.5">
      <c r="A19" s="29"/>
      <c r="B19" s="7" t="s">
        <v>16</v>
      </c>
      <c r="C19" s="5"/>
      <c r="D19" s="7" t="s">
        <v>17</v>
      </c>
      <c r="E19" s="5"/>
      <c r="F19" s="29"/>
    </row>
    <row r="20" spans="1:6" ht="13.5">
      <c r="A20" s="29"/>
      <c r="B20" s="7"/>
      <c r="C20" s="6"/>
      <c r="D20" s="7"/>
      <c r="E20" s="6"/>
      <c r="F20" s="29"/>
    </row>
    <row r="21" spans="1:6" ht="27.75" thickBot="1">
      <c r="A21" s="29"/>
      <c r="B21" s="10" t="s">
        <v>9</v>
      </c>
      <c r="C21" s="11" t="s">
        <v>10</v>
      </c>
      <c r="D21" s="11" t="s">
        <v>11</v>
      </c>
      <c r="E21" s="12" t="s">
        <v>19</v>
      </c>
      <c r="F21" s="29"/>
    </row>
    <row r="22" spans="1:6" ht="14.25" thickTop="1">
      <c r="A22" s="29"/>
      <c r="B22" s="13"/>
      <c r="C22" s="1" t="s">
        <v>0</v>
      </c>
      <c r="D22" s="2">
        <f>330*C19*E19</f>
        <v>0</v>
      </c>
      <c r="E22" s="14">
        <v>330</v>
      </c>
      <c r="F22" s="29"/>
    </row>
    <row r="23" spans="1:6" ht="13.5">
      <c r="A23" s="29"/>
      <c r="B23" s="43" t="s">
        <v>4</v>
      </c>
      <c r="C23" s="22" t="s">
        <v>1</v>
      </c>
      <c r="D23" s="23">
        <f>100*C19*E19</f>
        <v>0</v>
      </c>
      <c r="E23" s="24">
        <v>100</v>
      </c>
      <c r="F23" s="29"/>
    </row>
    <row r="24" spans="1:6" ht="13.5">
      <c r="A24" s="29"/>
      <c r="B24" s="44"/>
      <c r="C24" s="8" t="s">
        <v>12</v>
      </c>
      <c r="D24" s="9">
        <f>83*C19*E19</f>
        <v>0</v>
      </c>
      <c r="E24" s="16">
        <v>83</v>
      </c>
      <c r="F24" s="29"/>
    </row>
    <row r="25" spans="1:6" ht="13.5">
      <c r="A25" s="29"/>
      <c r="B25" s="44"/>
      <c r="C25" s="8" t="s">
        <v>3</v>
      </c>
      <c r="D25" s="9">
        <f>158*C19*E19</f>
        <v>0</v>
      </c>
      <c r="E25" s="16">
        <v>158</v>
      </c>
      <c r="F25" s="29"/>
    </row>
    <row r="26" spans="1:6" ht="13.5">
      <c r="A26" s="29"/>
      <c r="B26" s="45"/>
      <c r="C26" s="25" t="s">
        <v>2</v>
      </c>
      <c r="D26" s="26">
        <f>30*C19*E19</f>
        <v>0</v>
      </c>
      <c r="E26" s="27">
        <v>30</v>
      </c>
      <c r="F26" s="29"/>
    </row>
    <row r="27" spans="1:6" ht="13.5">
      <c r="A27" s="29"/>
      <c r="B27" s="15" t="s">
        <v>37</v>
      </c>
      <c r="C27" s="8" t="s">
        <v>38</v>
      </c>
      <c r="D27" s="9">
        <f>394*C19*E19</f>
        <v>0</v>
      </c>
      <c r="E27" s="16">
        <v>294</v>
      </c>
      <c r="F27" s="29"/>
    </row>
    <row r="28" spans="1:6" ht="13.5">
      <c r="A28" s="29"/>
      <c r="B28" s="43" t="s">
        <v>13</v>
      </c>
      <c r="C28" s="22" t="s">
        <v>6</v>
      </c>
      <c r="D28" s="23">
        <f>77*C19*E19</f>
        <v>0</v>
      </c>
      <c r="E28" s="24">
        <v>77</v>
      </c>
      <c r="F28" s="29"/>
    </row>
    <row r="29" spans="1:6" ht="13.5">
      <c r="A29" s="29"/>
      <c r="B29" s="44"/>
      <c r="C29" s="8" t="s">
        <v>7</v>
      </c>
      <c r="D29" s="9">
        <f>69*C19*E19</f>
        <v>0</v>
      </c>
      <c r="E29" s="16">
        <v>69</v>
      </c>
      <c r="F29" s="29"/>
    </row>
    <row r="30" spans="1:6" ht="13.5">
      <c r="A30" s="29"/>
      <c r="B30" s="45"/>
      <c r="C30" s="25" t="s">
        <v>8</v>
      </c>
      <c r="D30" s="26"/>
      <c r="E30" s="27" t="s">
        <v>36</v>
      </c>
      <c r="F30" s="29"/>
    </row>
    <row r="31" spans="1:6" ht="14.25" thickBot="1">
      <c r="A31" s="29"/>
      <c r="B31" s="17"/>
      <c r="C31" s="3" t="s">
        <v>5</v>
      </c>
      <c r="D31" s="9">
        <f>266*C19*E19</f>
        <v>0</v>
      </c>
      <c r="E31" s="18">
        <v>266</v>
      </c>
      <c r="F31" s="29"/>
    </row>
    <row r="32" spans="1:7" ht="14.25" thickTop="1">
      <c r="A32" s="29"/>
      <c r="B32" s="46" t="s">
        <v>14</v>
      </c>
      <c r="C32" s="47"/>
      <c r="D32" s="4">
        <f>SUM(D22:D31)</f>
        <v>0</v>
      </c>
      <c r="E32" s="19"/>
      <c r="F32" s="29"/>
      <c r="G32" t="e">
        <f>VLOOKUP(D32,G5:I13,3,TRUE)</f>
        <v>#N/A</v>
      </c>
    </row>
    <row r="33" spans="1:7" ht="13.5">
      <c r="A33" s="29"/>
      <c r="B33" s="48" t="s">
        <v>15</v>
      </c>
      <c r="C33" s="49"/>
      <c r="D33" s="20" t="e">
        <f>ROUNDDOWN((D32-G33),-3)</f>
        <v>#N/A</v>
      </c>
      <c r="E33" s="28" t="s">
        <v>34</v>
      </c>
      <c r="F33" s="29"/>
      <c r="G33" s="36" t="e">
        <f>D32*G32</f>
        <v>#N/A</v>
      </c>
    </row>
    <row r="34" spans="1:6" ht="13.5">
      <c r="A34" s="29"/>
      <c r="B34" s="29"/>
      <c r="C34" s="29"/>
      <c r="D34" s="29"/>
      <c r="E34" s="29"/>
      <c r="F34" s="29"/>
    </row>
  </sheetData>
  <sheetProtection/>
  <mergeCells count="10">
    <mergeCell ref="B1:E1"/>
    <mergeCell ref="B6:B9"/>
    <mergeCell ref="B11:B13"/>
    <mergeCell ref="B15:C15"/>
    <mergeCell ref="B32:C32"/>
    <mergeCell ref="B33:C33"/>
    <mergeCell ref="B16:C16"/>
    <mergeCell ref="B18:E18"/>
    <mergeCell ref="B23:B26"/>
    <mergeCell ref="B28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20" sqref="J20"/>
    </sheetView>
  </sheetViews>
  <sheetFormatPr defaultColWidth="8.88671875" defaultRowHeight="13.5"/>
  <cols>
    <col min="2" max="2" width="12.77734375" style="0" customWidth="1"/>
    <col min="3" max="3" width="13.99609375" style="0" customWidth="1"/>
    <col min="4" max="4" width="12.77734375" style="0" customWidth="1"/>
    <col min="5" max="5" width="13.99609375" style="0" customWidth="1"/>
    <col min="7" max="7" width="9.77734375" style="0" hidden="1" customWidth="1"/>
    <col min="8" max="9" width="0" style="0" hidden="1" customWidth="1"/>
  </cols>
  <sheetData>
    <row r="1" spans="1:6" ht="21.75" customHeight="1">
      <c r="A1" s="29"/>
      <c r="B1" s="42" t="s">
        <v>18</v>
      </c>
      <c r="C1" s="42"/>
      <c r="D1" s="42"/>
      <c r="E1" s="42"/>
      <c r="F1" s="29"/>
    </row>
    <row r="2" spans="1:6" ht="13.5">
      <c r="A2" s="29"/>
      <c r="B2" s="7" t="s">
        <v>16</v>
      </c>
      <c r="C2" s="5"/>
      <c r="D2" s="7" t="s">
        <v>17</v>
      </c>
      <c r="E2" s="5"/>
      <c r="F2" s="29"/>
    </row>
    <row r="3" spans="1:6" ht="13.5">
      <c r="A3" s="29"/>
      <c r="B3" s="7"/>
      <c r="C3" s="6"/>
      <c r="D3" s="7"/>
      <c r="E3" s="6"/>
      <c r="F3" s="29"/>
    </row>
    <row r="4" spans="1:9" ht="27.75" thickBot="1">
      <c r="A4" s="29"/>
      <c r="B4" s="10" t="s">
        <v>9</v>
      </c>
      <c r="C4" s="11" t="s">
        <v>10</v>
      </c>
      <c r="D4" s="11" t="s">
        <v>11</v>
      </c>
      <c r="E4" s="12" t="s">
        <v>19</v>
      </c>
      <c r="F4" s="29"/>
      <c r="G4" s="34" t="s">
        <v>32</v>
      </c>
      <c r="H4" s="34" t="s">
        <v>33</v>
      </c>
      <c r="I4" s="34" t="s">
        <v>31</v>
      </c>
    </row>
    <row r="5" spans="1:9" ht="14.25" thickTop="1">
      <c r="A5" s="29"/>
      <c r="B5" s="13"/>
      <c r="C5" s="1" t="s">
        <v>0</v>
      </c>
      <c r="D5" s="2">
        <f>275*C2*E2</f>
        <v>0</v>
      </c>
      <c r="E5" s="14">
        <v>275</v>
      </c>
      <c r="F5" s="29"/>
      <c r="G5">
        <v>1</v>
      </c>
      <c r="H5">
        <v>900000</v>
      </c>
      <c r="I5" s="35">
        <v>0.1</v>
      </c>
    </row>
    <row r="6" spans="1:9" ht="13.5">
      <c r="A6" s="29"/>
      <c r="B6" s="43" t="s">
        <v>4</v>
      </c>
      <c r="C6" s="22" t="s">
        <v>1</v>
      </c>
      <c r="D6" s="23">
        <f>100*C2*E2</f>
        <v>0</v>
      </c>
      <c r="E6" s="24">
        <v>100</v>
      </c>
      <c r="F6" s="29"/>
      <c r="G6">
        <v>900000</v>
      </c>
      <c r="H6">
        <v>950000</v>
      </c>
      <c r="I6" s="35">
        <v>0.13</v>
      </c>
    </row>
    <row r="7" spans="1:9" ht="13.5">
      <c r="A7" s="29"/>
      <c r="B7" s="44"/>
      <c r="C7" s="8" t="s">
        <v>12</v>
      </c>
      <c r="D7" s="9">
        <f>69*C2*E2</f>
        <v>0</v>
      </c>
      <c r="E7" s="16">
        <v>69</v>
      </c>
      <c r="F7" s="29"/>
      <c r="G7">
        <v>950000</v>
      </c>
      <c r="H7">
        <v>1000000</v>
      </c>
      <c r="I7" s="35">
        <v>0.16</v>
      </c>
    </row>
    <row r="8" spans="1:9" ht="13.5">
      <c r="A8" s="29"/>
      <c r="B8" s="44"/>
      <c r="C8" s="8" t="s">
        <v>3</v>
      </c>
      <c r="D8" s="9">
        <f>79*C2*E2</f>
        <v>0</v>
      </c>
      <c r="E8" s="16">
        <v>79</v>
      </c>
      <c r="F8" s="29"/>
      <c r="G8">
        <v>1000000</v>
      </c>
      <c r="H8">
        <v>1800000</v>
      </c>
      <c r="I8" s="35">
        <v>0.2</v>
      </c>
    </row>
    <row r="9" spans="1:9" ht="13.5">
      <c r="A9" s="29"/>
      <c r="B9" s="45"/>
      <c r="C9" s="25" t="s">
        <v>2</v>
      </c>
      <c r="D9" s="26">
        <f>30*C2*E2</f>
        <v>0</v>
      </c>
      <c r="E9" s="27">
        <v>30</v>
      </c>
      <c r="F9" s="29"/>
      <c r="G9">
        <v>1800000</v>
      </c>
      <c r="H9">
        <v>1850000</v>
      </c>
      <c r="I9" s="35">
        <v>0.22</v>
      </c>
    </row>
    <row r="10" spans="1:9" ht="13.5">
      <c r="A10" s="29"/>
      <c r="B10" s="38" t="s">
        <v>37</v>
      </c>
      <c r="C10" s="39" t="s">
        <v>38</v>
      </c>
      <c r="D10" s="40">
        <f>394*C2*E2</f>
        <v>0</v>
      </c>
      <c r="E10" s="41">
        <v>294</v>
      </c>
      <c r="F10" s="29"/>
      <c r="I10" s="35"/>
    </row>
    <row r="11" spans="1:9" ht="13.5">
      <c r="A11" s="29"/>
      <c r="B11" s="44" t="s">
        <v>13</v>
      </c>
      <c r="C11" s="8" t="s">
        <v>6</v>
      </c>
      <c r="D11" s="9">
        <f>64*C2*E2</f>
        <v>0</v>
      </c>
      <c r="E11" s="16">
        <v>64</v>
      </c>
      <c r="F11" s="29"/>
      <c r="G11">
        <v>1850000</v>
      </c>
      <c r="H11">
        <v>1900000</v>
      </c>
      <c r="I11" s="35">
        <v>0.24</v>
      </c>
    </row>
    <row r="12" spans="1:9" ht="13.5">
      <c r="A12" s="29"/>
      <c r="B12" s="44"/>
      <c r="C12" s="8" t="s">
        <v>7</v>
      </c>
      <c r="D12" s="9">
        <f>34*C2*E2</f>
        <v>0</v>
      </c>
      <c r="E12" s="16">
        <v>34</v>
      </c>
      <c r="F12" s="29"/>
      <c r="G12">
        <v>1900000</v>
      </c>
      <c r="H12">
        <v>1950000</v>
      </c>
      <c r="I12" s="35">
        <v>0.26</v>
      </c>
    </row>
    <row r="13" spans="1:9" ht="13.5">
      <c r="A13" s="29"/>
      <c r="B13" s="45"/>
      <c r="C13" s="8" t="s">
        <v>8</v>
      </c>
      <c r="D13" s="9"/>
      <c r="E13" s="16" t="s">
        <v>35</v>
      </c>
      <c r="F13" s="29"/>
      <c r="G13">
        <v>2000000</v>
      </c>
      <c r="I13" s="35">
        <v>0.3</v>
      </c>
    </row>
    <row r="14" spans="1:6" ht="14.25" thickBot="1">
      <c r="A14" s="29"/>
      <c r="B14" s="30"/>
      <c r="C14" s="31" t="s">
        <v>5</v>
      </c>
      <c r="D14" s="32">
        <f>266*C2*E2</f>
        <v>0</v>
      </c>
      <c r="E14" s="33">
        <v>266</v>
      </c>
      <c r="F14" s="29"/>
    </row>
    <row r="15" spans="1:7" ht="14.25" thickTop="1">
      <c r="A15" s="29"/>
      <c r="B15" s="46" t="s">
        <v>14</v>
      </c>
      <c r="C15" s="47"/>
      <c r="D15" s="4">
        <f>SUM(D5:D12)</f>
        <v>0</v>
      </c>
      <c r="E15" s="19"/>
      <c r="F15" s="29"/>
      <c r="G15" t="e">
        <f>VLOOKUP(D15,G5:I13,3,TRUE)</f>
        <v>#N/A</v>
      </c>
    </row>
    <row r="16" spans="1:7" ht="13.5">
      <c r="A16" s="29"/>
      <c r="B16" s="48" t="s">
        <v>15</v>
      </c>
      <c r="C16" s="49"/>
      <c r="D16" s="20" t="e">
        <f>ROUNDDOWN((D15-G16),-3)</f>
        <v>#N/A</v>
      </c>
      <c r="E16" s="28" t="s">
        <v>34</v>
      </c>
      <c r="F16" s="29"/>
      <c r="G16" s="36" t="e">
        <f>D15*G15</f>
        <v>#N/A</v>
      </c>
    </row>
    <row r="17" spans="1:6" ht="13.5">
      <c r="A17" s="29"/>
      <c r="B17" s="29"/>
      <c r="C17" s="29"/>
      <c r="D17" s="29"/>
      <c r="E17" s="29"/>
      <c r="F17" s="29"/>
    </row>
    <row r="18" spans="1:6" ht="21.75" customHeight="1">
      <c r="A18" s="29"/>
      <c r="B18" s="42" t="s">
        <v>20</v>
      </c>
      <c r="C18" s="42"/>
      <c r="D18" s="42"/>
      <c r="E18" s="42"/>
      <c r="F18" s="29"/>
    </row>
    <row r="19" spans="1:6" ht="13.5">
      <c r="A19" s="29"/>
      <c r="B19" s="7" t="s">
        <v>16</v>
      </c>
      <c r="C19" s="5"/>
      <c r="D19" s="7" t="s">
        <v>17</v>
      </c>
      <c r="E19" s="5"/>
      <c r="F19" s="29"/>
    </row>
    <row r="20" spans="1:6" ht="13.5">
      <c r="A20" s="29"/>
      <c r="B20" s="7"/>
      <c r="C20" s="6"/>
      <c r="D20" s="7"/>
      <c r="E20" s="6"/>
      <c r="F20" s="29"/>
    </row>
    <row r="21" spans="1:6" ht="27.75" thickBot="1">
      <c r="A21" s="29"/>
      <c r="B21" s="10" t="s">
        <v>9</v>
      </c>
      <c r="C21" s="11" t="s">
        <v>10</v>
      </c>
      <c r="D21" s="11" t="s">
        <v>11</v>
      </c>
      <c r="E21" s="12" t="s">
        <v>19</v>
      </c>
      <c r="F21" s="29"/>
    </row>
    <row r="22" spans="1:6" ht="14.25" thickTop="1">
      <c r="A22" s="29"/>
      <c r="B22" s="13"/>
      <c r="C22" s="1" t="s">
        <v>0</v>
      </c>
      <c r="D22" s="2">
        <f>275*C19*E19</f>
        <v>0</v>
      </c>
      <c r="E22" s="14">
        <v>275</v>
      </c>
      <c r="F22" s="29"/>
    </row>
    <row r="23" spans="1:6" ht="13.5">
      <c r="A23" s="29"/>
      <c r="B23" s="43" t="s">
        <v>4</v>
      </c>
      <c r="C23" s="22" t="s">
        <v>1</v>
      </c>
      <c r="D23" s="23">
        <f>100*C19*E19</f>
        <v>0</v>
      </c>
      <c r="E23" s="24">
        <v>100</v>
      </c>
      <c r="F23" s="29"/>
    </row>
    <row r="24" spans="1:6" ht="13.5">
      <c r="A24" s="29"/>
      <c r="B24" s="44"/>
      <c r="C24" s="8" t="s">
        <v>12</v>
      </c>
      <c r="D24" s="9">
        <f>83*C19*E19</f>
        <v>0</v>
      </c>
      <c r="E24" s="16">
        <v>83</v>
      </c>
      <c r="F24" s="29"/>
    </row>
    <row r="25" spans="1:6" ht="13.5">
      <c r="A25" s="29"/>
      <c r="B25" s="44"/>
      <c r="C25" s="8" t="s">
        <v>3</v>
      </c>
      <c r="D25" s="9">
        <f>158*C19*E19</f>
        <v>0</v>
      </c>
      <c r="E25" s="16">
        <v>158</v>
      </c>
      <c r="F25" s="29"/>
    </row>
    <row r="26" spans="1:6" ht="13.5">
      <c r="A26" s="29"/>
      <c r="B26" s="45"/>
      <c r="C26" s="25" t="s">
        <v>2</v>
      </c>
      <c r="D26" s="26">
        <f>30*C19*E19</f>
        <v>0</v>
      </c>
      <c r="E26" s="27">
        <v>30</v>
      </c>
      <c r="F26" s="29"/>
    </row>
    <row r="27" spans="1:6" ht="13.5">
      <c r="A27" s="29"/>
      <c r="B27" s="15" t="s">
        <v>37</v>
      </c>
      <c r="C27" s="8" t="s">
        <v>38</v>
      </c>
      <c r="D27" s="9">
        <f>394*C19*E19</f>
        <v>0</v>
      </c>
      <c r="E27" s="16">
        <v>294</v>
      </c>
      <c r="F27" s="29"/>
    </row>
    <row r="28" spans="1:6" ht="13.5">
      <c r="A28" s="29"/>
      <c r="B28" s="43" t="s">
        <v>13</v>
      </c>
      <c r="C28" s="22" t="s">
        <v>6</v>
      </c>
      <c r="D28" s="23">
        <f>77*C19*E19</f>
        <v>0</v>
      </c>
      <c r="E28" s="24">
        <v>77</v>
      </c>
      <c r="F28" s="29"/>
    </row>
    <row r="29" spans="1:6" ht="13.5">
      <c r="A29" s="29"/>
      <c r="B29" s="44"/>
      <c r="C29" s="8" t="s">
        <v>7</v>
      </c>
      <c r="D29" s="9">
        <f>69*C19*E19</f>
        <v>0</v>
      </c>
      <c r="E29" s="16">
        <v>69</v>
      </c>
      <c r="F29" s="29"/>
    </row>
    <row r="30" spans="1:6" ht="13.5">
      <c r="A30" s="29"/>
      <c r="B30" s="45"/>
      <c r="C30" s="25" t="s">
        <v>8</v>
      </c>
      <c r="D30" s="26"/>
      <c r="E30" s="27" t="s">
        <v>35</v>
      </c>
      <c r="F30" s="29"/>
    </row>
    <row r="31" spans="1:6" ht="14.25" thickBot="1">
      <c r="A31" s="29"/>
      <c r="B31" s="17"/>
      <c r="C31" s="3" t="s">
        <v>5</v>
      </c>
      <c r="D31" s="9">
        <f>266*C19*E19</f>
        <v>0</v>
      </c>
      <c r="E31" s="18">
        <v>266</v>
      </c>
      <c r="F31" s="29"/>
    </row>
    <row r="32" spans="1:7" ht="14.25" thickTop="1">
      <c r="A32" s="29"/>
      <c r="B32" s="46" t="s">
        <v>14</v>
      </c>
      <c r="C32" s="47"/>
      <c r="D32" s="4">
        <f>SUM(D22:D31)</f>
        <v>0</v>
      </c>
      <c r="E32" s="19"/>
      <c r="F32" s="29"/>
      <c r="G32" t="e">
        <f>VLOOKUP(D32,G5:I13,3,TRUE)</f>
        <v>#N/A</v>
      </c>
    </row>
    <row r="33" spans="1:7" ht="13.5">
      <c r="A33" s="29"/>
      <c r="B33" s="48" t="s">
        <v>15</v>
      </c>
      <c r="C33" s="49"/>
      <c r="D33" s="20" t="e">
        <f>ROUNDDOWN((D32-G33),-3)</f>
        <v>#N/A</v>
      </c>
      <c r="E33" s="28" t="s">
        <v>34</v>
      </c>
      <c r="F33" s="29"/>
      <c r="G33" s="36" t="e">
        <f>D32*G32</f>
        <v>#N/A</v>
      </c>
    </row>
    <row r="34" spans="1:6" ht="13.5">
      <c r="A34" s="29"/>
      <c r="B34" s="29"/>
      <c r="C34" s="29"/>
      <c r="D34" s="29"/>
      <c r="E34" s="29"/>
      <c r="F34" s="29"/>
    </row>
  </sheetData>
  <sheetProtection/>
  <mergeCells count="10">
    <mergeCell ref="B1:E1"/>
    <mergeCell ref="B6:B9"/>
    <mergeCell ref="B33:C33"/>
    <mergeCell ref="B11:B13"/>
    <mergeCell ref="B16:C16"/>
    <mergeCell ref="B18:E18"/>
    <mergeCell ref="B23:B26"/>
    <mergeCell ref="B28:B30"/>
    <mergeCell ref="B32:C32"/>
    <mergeCell ref="B15:C1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M56" sqref="M56"/>
    </sheetView>
  </sheetViews>
  <sheetFormatPr defaultColWidth="8.88671875" defaultRowHeight="13.5"/>
  <cols>
    <col min="2" max="2" width="12.77734375" style="0" customWidth="1"/>
    <col min="3" max="3" width="13.99609375" style="0" customWidth="1"/>
    <col min="4" max="4" width="12.77734375" style="0" customWidth="1"/>
    <col min="5" max="5" width="13.99609375" style="0" customWidth="1"/>
    <col min="7" max="7" width="0" style="0" hidden="1" customWidth="1"/>
    <col min="8" max="8" width="10.21484375" style="0" hidden="1" customWidth="1"/>
    <col min="9" max="9" width="0" style="0" hidden="1" customWidth="1"/>
  </cols>
  <sheetData>
    <row r="1" spans="1:6" ht="21.75" customHeight="1">
      <c r="A1" s="29"/>
      <c r="B1" s="42" t="s">
        <v>21</v>
      </c>
      <c r="C1" s="42"/>
      <c r="D1" s="42"/>
      <c r="E1" s="42"/>
      <c r="F1" s="29"/>
    </row>
    <row r="2" spans="1:6" ht="13.5">
      <c r="A2" s="29"/>
      <c r="B2" s="7" t="s">
        <v>22</v>
      </c>
      <c r="C2" s="5"/>
      <c r="D2" s="7" t="s">
        <v>23</v>
      </c>
      <c r="E2" s="5"/>
      <c r="F2" s="29"/>
    </row>
    <row r="3" spans="1:6" ht="13.5">
      <c r="A3" s="29"/>
      <c r="B3" s="7"/>
      <c r="C3" s="6"/>
      <c r="D3" s="7"/>
      <c r="E3" s="6"/>
      <c r="F3" s="29"/>
    </row>
    <row r="4" spans="1:9" ht="27.75" thickBot="1">
      <c r="A4" s="29"/>
      <c r="B4" s="10" t="s">
        <v>9</v>
      </c>
      <c r="C4" s="11" t="s">
        <v>10</v>
      </c>
      <c r="D4" s="11" t="s">
        <v>11</v>
      </c>
      <c r="E4" s="12" t="s">
        <v>24</v>
      </c>
      <c r="F4" s="29"/>
      <c r="G4" s="34" t="s">
        <v>32</v>
      </c>
      <c r="H4" s="34" t="s">
        <v>33</v>
      </c>
      <c r="I4" s="34" t="s">
        <v>31</v>
      </c>
    </row>
    <row r="5" spans="1:9" ht="14.25" thickTop="1">
      <c r="A5" s="29"/>
      <c r="B5" s="13"/>
      <c r="C5" s="1" t="s">
        <v>0</v>
      </c>
      <c r="D5" s="2">
        <f>275*C2*E2</f>
        <v>0</v>
      </c>
      <c r="E5" s="14">
        <v>275</v>
      </c>
      <c r="F5" s="29"/>
      <c r="G5">
        <v>1</v>
      </c>
      <c r="H5">
        <v>900000</v>
      </c>
      <c r="I5" s="35">
        <v>0.1</v>
      </c>
    </row>
    <row r="6" spans="1:9" ht="13.5">
      <c r="A6" s="29"/>
      <c r="B6" s="43" t="s">
        <v>4</v>
      </c>
      <c r="C6" s="22" t="s">
        <v>1</v>
      </c>
      <c r="D6" s="23">
        <f>100*C2*E2</f>
        <v>0</v>
      </c>
      <c r="E6" s="24">
        <v>100</v>
      </c>
      <c r="F6" s="29"/>
      <c r="G6">
        <v>900000</v>
      </c>
      <c r="H6">
        <v>950000</v>
      </c>
      <c r="I6" s="35">
        <v>0.13</v>
      </c>
    </row>
    <row r="7" spans="1:9" ht="13.5">
      <c r="A7" s="29"/>
      <c r="B7" s="44"/>
      <c r="C7" s="8" t="s">
        <v>12</v>
      </c>
      <c r="D7" s="9">
        <f>69*C2*E2</f>
        <v>0</v>
      </c>
      <c r="E7" s="16">
        <v>69</v>
      </c>
      <c r="F7" s="29"/>
      <c r="G7">
        <v>950000</v>
      </c>
      <c r="H7">
        <v>1000000</v>
      </c>
      <c r="I7" s="35">
        <v>0.16</v>
      </c>
    </row>
    <row r="8" spans="1:9" ht="13.5">
      <c r="A8" s="29"/>
      <c r="B8" s="44"/>
      <c r="C8" s="8" t="s">
        <v>3</v>
      </c>
      <c r="D8" s="9">
        <f>79*C2*E2</f>
        <v>0</v>
      </c>
      <c r="E8" s="16">
        <v>79</v>
      </c>
      <c r="F8" s="29"/>
      <c r="G8">
        <v>1000000</v>
      </c>
      <c r="H8">
        <v>1800000</v>
      </c>
      <c r="I8" s="35">
        <v>0.2</v>
      </c>
    </row>
    <row r="9" spans="1:9" ht="13.5">
      <c r="A9" s="29"/>
      <c r="B9" s="45"/>
      <c r="C9" s="25" t="s">
        <v>2</v>
      </c>
      <c r="D9" s="26">
        <f>30*C2*E2</f>
        <v>0</v>
      </c>
      <c r="E9" s="27">
        <v>30</v>
      </c>
      <c r="F9" s="29"/>
      <c r="G9">
        <v>1800000</v>
      </c>
      <c r="H9">
        <v>1850000</v>
      </c>
      <c r="I9" s="35">
        <v>0.22</v>
      </c>
    </row>
    <row r="10" spans="1:9" ht="13.5">
      <c r="A10" s="29"/>
      <c r="B10" s="38" t="s">
        <v>37</v>
      </c>
      <c r="C10" s="39" t="s">
        <v>38</v>
      </c>
      <c r="D10" s="40">
        <f>394*C2*E2</f>
        <v>0</v>
      </c>
      <c r="E10" s="41">
        <v>294</v>
      </c>
      <c r="F10" s="29"/>
      <c r="I10" s="35"/>
    </row>
    <row r="11" spans="1:9" ht="14.25" thickBot="1">
      <c r="A11" s="29"/>
      <c r="B11" s="17"/>
      <c r="C11" s="3" t="s">
        <v>5</v>
      </c>
      <c r="D11" s="9">
        <f>266*C2*E2</f>
        <v>0</v>
      </c>
      <c r="E11" s="18">
        <v>266</v>
      </c>
      <c r="F11" s="29"/>
      <c r="G11">
        <v>1850000</v>
      </c>
      <c r="H11">
        <v>1900000</v>
      </c>
      <c r="I11" s="35">
        <v>0.24</v>
      </c>
    </row>
    <row r="12" spans="1:9" ht="14.25" thickTop="1">
      <c r="A12" s="29"/>
      <c r="B12" s="46" t="s">
        <v>14</v>
      </c>
      <c r="C12" s="47"/>
      <c r="D12" s="4">
        <f>SUM(D5:D11)</f>
        <v>0</v>
      </c>
      <c r="E12" s="19"/>
      <c r="F12" s="29"/>
      <c r="G12">
        <v>1900000</v>
      </c>
      <c r="H12">
        <v>1950000</v>
      </c>
      <c r="I12" s="35">
        <v>0.26</v>
      </c>
    </row>
    <row r="13" spans="1:9" ht="13.5">
      <c r="A13" s="29"/>
      <c r="B13" s="48" t="s">
        <v>25</v>
      </c>
      <c r="C13" s="49"/>
      <c r="D13" s="20" t="e">
        <f>ROUNDDOWN((D12-H16),-3)</f>
        <v>#N/A</v>
      </c>
      <c r="E13" s="28" t="s">
        <v>34</v>
      </c>
      <c r="F13" s="29"/>
      <c r="G13">
        <v>1950000</v>
      </c>
      <c r="H13">
        <v>2000000</v>
      </c>
      <c r="I13" s="35">
        <v>0.28</v>
      </c>
    </row>
    <row r="14" spans="1:9" ht="13.5">
      <c r="A14" s="29"/>
      <c r="B14" s="29"/>
      <c r="C14" s="29"/>
      <c r="D14" s="29"/>
      <c r="E14" s="29"/>
      <c r="F14" s="29"/>
      <c r="G14">
        <v>2000000</v>
      </c>
      <c r="I14" s="35">
        <v>0.3</v>
      </c>
    </row>
    <row r="16" spans="1:8" ht="13.5">
      <c r="A16" s="29"/>
      <c r="B16" s="29"/>
      <c r="C16" s="29"/>
      <c r="D16" s="29"/>
      <c r="E16" s="29"/>
      <c r="F16" s="29"/>
      <c r="G16" t="e">
        <f>VLOOKUP(D12,G5:I14,3,TRUE)</f>
        <v>#N/A</v>
      </c>
      <c r="H16" s="36" t="e">
        <f>D12*G16</f>
        <v>#N/A</v>
      </c>
    </row>
    <row r="17" spans="1:6" ht="21.75" customHeight="1">
      <c r="A17" s="29"/>
      <c r="B17" s="42" t="s">
        <v>26</v>
      </c>
      <c r="C17" s="42"/>
      <c r="D17" s="42"/>
      <c r="E17" s="42"/>
      <c r="F17" s="29"/>
    </row>
    <row r="18" spans="1:6" ht="13.5">
      <c r="A18" s="29"/>
      <c r="B18" s="7" t="s">
        <v>22</v>
      </c>
      <c r="C18" s="5"/>
      <c r="D18" s="7" t="s">
        <v>23</v>
      </c>
      <c r="E18" s="5"/>
      <c r="F18" s="29"/>
    </row>
    <row r="19" spans="1:6" ht="13.5">
      <c r="A19" s="29"/>
      <c r="B19" s="7"/>
      <c r="C19" s="6"/>
      <c r="D19" s="7"/>
      <c r="E19" s="6"/>
      <c r="F19" s="29"/>
    </row>
    <row r="20" spans="1:6" ht="27.75" thickBot="1">
      <c r="A20" s="29"/>
      <c r="B20" s="10" t="s">
        <v>9</v>
      </c>
      <c r="C20" s="11" t="s">
        <v>10</v>
      </c>
      <c r="D20" s="11" t="s">
        <v>11</v>
      </c>
      <c r="E20" s="12" t="s">
        <v>24</v>
      </c>
      <c r="F20" s="29"/>
    </row>
    <row r="21" spans="1:6" ht="14.25" thickTop="1">
      <c r="A21" s="29"/>
      <c r="B21" s="13"/>
      <c r="C21" s="1" t="s">
        <v>0</v>
      </c>
      <c r="D21" s="2">
        <f>275*C18*E18</f>
        <v>0</v>
      </c>
      <c r="E21" s="14">
        <v>275</v>
      </c>
      <c r="F21" s="29"/>
    </row>
    <row r="22" spans="1:6" ht="13.5">
      <c r="A22" s="29"/>
      <c r="B22" s="43" t="s">
        <v>4</v>
      </c>
      <c r="C22" s="22" t="s">
        <v>1</v>
      </c>
      <c r="D22" s="23">
        <f>100*C18*E18</f>
        <v>0</v>
      </c>
      <c r="E22" s="24">
        <v>100</v>
      </c>
      <c r="F22" s="29"/>
    </row>
    <row r="23" spans="1:6" ht="13.5">
      <c r="A23" s="29"/>
      <c r="B23" s="44"/>
      <c r="C23" s="8" t="s">
        <v>12</v>
      </c>
      <c r="D23" s="9">
        <f>83*C18*E18</f>
        <v>0</v>
      </c>
      <c r="E23" s="16">
        <v>83</v>
      </c>
      <c r="F23" s="29"/>
    </row>
    <row r="24" spans="1:6" ht="13.5">
      <c r="A24" s="29"/>
      <c r="B24" s="44"/>
      <c r="C24" s="8" t="s">
        <v>3</v>
      </c>
      <c r="D24" s="9">
        <f>158*C18*E18</f>
        <v>0</v>
      </c>
      <c r="E24" s="16">
        <v>158</v>
      </c>
      <c r="F24" s="29"/>
    </row>
    <row r="25" spans="1:6" ht="13.5">
      <c r="A25" s="29"/>
      <c r="B25" s="45"/>
      <c r="C25" s="25" t="s">
        <v>2</v>
      </c>
      <c r="D25" s="26">
        <f>30*C18*E18</f>
        <v>0</v>
      </c>
      <c r="E25" s="27">
        <v>30</v>
      </c>
      <c r="F25" s="29"/>
    </row>
    <row r="26" spans="1:6" ht="13.5">
      <c r="A26" s="29"/>
      <c r="B26" s="38" t="s">
        <v>37</v>
      </c>
      <c r="C26" s="39" t="s">
        <v>38</v>
      </c>
      <c r="D26" s="40">
        <f>394*C18*E18</f>
        <v>0</v>
      </c>
      <c r="E26" s="41">
        <v>294</v>
      </c>
      <c r="F26" s="29"/>
    </row>
    <row r="27" spans="1:6" ht="14.25" thickBot="1">
      <c r="A27" s="29"/>
      <c r="B27" s="17"/>
      <c r="C27" s="3" t="s">
        <v>5</v>
      </c>
      <c r="D27" s="9">
        <f>266*C18*E18</f>
        <v>0</v>
      </c>
      <c r="E27" s="18">
        <v>266</v>
      </c>
      <c r="F27" s="29"/>
    </row>
    <row r="28" spans="1:8" ht="14.25" thickTop="1">
      <c r="A28" s="29"/>
      <c r="B28" s="46" t="s">
        <v>14</v>
      </c>
      <c r="C28" s="47"/>
      <c r="D28" s="4">
        <f>SUM(D21:D27)</f>
        <v>0</v>
      </c>
      <c r="E28" s="19"/>
      <c r="F28" s="29"/>
      <c r="G28" t="e">
        <f>VLOOKUP(D28,G5:I14,3,TRUE)</f>
        <v>#N/A</v>
      </c>
      <c r="H28" s="36" t="e">
        <f>D28*G28</f>
        <v>#N/A</v>
      </c>
    </row>
    <row r="29" spans="1:6" ht="13.5">
      <c r="A29" s="29"/>
      <c r="B29" s="48" t="s">
        <v>25</v>
      </c>
      <c r="C29" s="49"/>
      <c r="D29" s="20" t="e">
        <f>ROUNDDOWN((D28-H28),-3)</f>
        <v>#N/A</v>
      </c>
      <c r="E29" s="28" t="s">
        <v>34</v>
      </c>
      <c r="F29" s="29"/>
    </row>
    <row r="30" spans="1:6" ht="13.5">
      <c r="A30" s="29"/>
      <c r="B30" s="29"/>
      <c r="C30" s="29"/>
      <c r="D30" s="29"/>
      <c r="E30" s="29"/>
      <c r="F30" s="29"/>
    </row>
    <row r="32" spans="1:6" ht="13.5">
      <c r="A32" s="29"/>
      <c r="B32" s="29"/>
      <c r="C32" s="29"/>
      <c r="D32" s="29"/>
      <c r="E32" s="29"/>
      <c r="F32" s="29"/>
    </row>
    <row r="33" spans="1:6" ht="13.5">
      <c r="A33" s="29"/>
      <c r="B33" s="42" t="s">
        <v>29</v>
      </c>
      <c r="C33" s="42"/>
      <c r="D33" s="42"/>
      <c r="E33" s="42"/>
      <c r="F33" s="29"/>
    </row>
    <row r="34" spans="1:6" ht="13.5">
      <c r="A34" s="29"/>
      <c r="B34" s="21" t="s">
        <v>22</v>
      </c>
      <c r="C34" s="5"/>
      <c r="D34" s="7" t="s">
        <v>23</v>
      </c>
      <c r="E34" s="5"/>
      <c r="F34" s="29"/>
    </row>
    <row r="35" spans="1:6" ht="13.5">
      <c r="A35" s="29"/>
      <c r="B35" s="7"/>
      <c r="C35" s="6"/>
      <c r="D35" s="7"/>
      <c r="E35" s="6"/>
      <c r="F35" s="29"/>
    </row>
    <row r="36" spans="1:6" ht="27.75" thickBot="1">
      <c r="A36" s="29"/>
      <c r="B36" s="10" t="s">
        <v>9</v>
      </c>
      <c r="C36" s="11" t="s">
        <v>10</v>
      </c>
      <c r="D36" s="11" t="s">
        <v>11</v>
      </c>
      <c r="E36" s="12" t="s">
        <v>24</v>
      </c>
      <c r="F36" s="29"/>
    </row>
    <row r="37" spans="1:6" ht="14.25" thickTop="1">
      <c r="A37" s="29"/>
      <c r="B37" s="13"/>
      <c r="C37" s="1" t="s">
        <v>0</v>
      </c>
      <c r="D37" s="2">
        <f>550*C34*E34</f>
        <v>0</v>
      </c>
      <c r="E37" s="14">
        <v>550</v>
      </c>
      <c r="F37" s="29"/>
    </row>
    <row r="38" spans="1:6" ht="13.5">
      <c r="A38" s="29"/>
      <c r="B38" s="43" t="s">
        <v>4</v>
      </c>
      <c r="C38" s="22" t="s">
        <v>1</v>
      </c>
      <c r="D38" s="23">
        <f>100*C34*E34</f>
        <v>0</v>
      </c>
      <c r="E38" s="24">
        <v>100</v>
      </c>
      <c r="F38" s="29"/>
    </row>
    <row r="39" spans="1:6" ht="13.5">
      <c r="A39" s="29"/>
      <c r="B39" s="44"/>
      <c r="C39" s="8" t="s">
        <v>12</v>
      </c>
      <c r="D39" s="9">
        <f>207*C34*E34</f>
        <v>0</v>
      </c>
      <c r="E39" s="16">
        <v>207</v>
      </c>
      <c r="F39" s="29"/>
    </row>
    <row r="40" spans="1:6" ht="13.5">
      <c r="A40" s="29"/>
      <c r="B40" s="45"/>
      <c r="C40" s="25" t="s">
        <v>2</v>
      </c>
      <c r="D40" s="26">
        <f>30*C34*E34</f>
        <v>0</v>
      </c>
      <c r="E40" s="27">
        <v>30</v>
      </c>
      <c r="F40" s="29"/>
    </row>
    <row r="41" spans="1:6" ht="14.25" thickBot="1">
      <c r="A41" s="29"/>
      <c r="B41" s="17"/>
      <c r="C41" s="3" t="s">
        <v>5</v>
      </c>
      <c r="D41" s="9">
        <f>350*C34*E34</f>
        <v>0</v>
      </c>
      <c r="E41" s="18">
        <v>350</v>
      </c>
      <c r="F41" s="29"/>
    </row>
    <row r="42" spans="1:8" ht="14.25" thickTop="1">
      <c r="A42" s="29"/>
      <c r="B42" s="46" t="s">
        <v>14</v>
      </c>
      <c r="C42" s="47"/>
      <c r="D42" s="4">
        <f>SUM(D37:D41)</f>
        <v>0</v>
      </c>
      <c r="E42" s="19"/>
      <c r="F42" s="29"/>
      <c r="G42" t="e">
        <f>VLOOKUP(D42,G5:I14,3,TRUE)</f>
        <v>#N/A</v>
      </c>
      <c r="H42" s="36" t="e">
        <f>D42*G42</f>
        <v>#N/A</v>
      </c>
    </row>
    <row r="43" spans="1:6" ht="13.5">
      <c r="A43" s="29"/>
      <c r="B43" s="48" t="s">
        <v>25</v>
      </c>
      <c r="C43" s="49"/>
      <c r="D43" s="20" t="e">
        <f>ROUNDDOWN((D42-H42),-3)</f>
        <v>#N/A</v>
      </c>
      <c r="E43" s="28" t="s">
        <v>34</v>
      </c>
      <c r="F43" s="29"/>
    </row>
    <row r="44" spans="1:6" ht="13.5">
      <c r="A44" s="29"/>
      <c r="B44" s="29"/>
      <c r="C44" s="29"/>
      <c r="D44" s="29"/>
      <c r="E44" s="29"/>
      <c r="F44" s="29"/>
    </row>
    <row r="46" spans="1:6" ht="13.5">
      <c r="A46" s="29"/>
      <c r="B46" s="29"/>
      <c r="C46" s="29"/>
      <c r="D46" s="29"/>
      <c r="E46" s="29"/>
      <c r="F46" s="29"/>
    </row>
    <row r="47" spans="1:6" ht="13.5">
      <c r="A47" s="29"/>
      <c r="B47" s="42" t="s">
        <v>27</v>
      </c>
      <c r="C47" s="42"/>
      <c r="D47" s="42"/>
      <c r="E47" s="42"/>
      <c r="F47" s="29"/>
    </row>
    <row r="48" spans="1:6" ht="13.5">
      <c r="A48" s="29"/>
      <c r="B48" s="21" t="s">
        <v>30</v>
      </c>
      <c r="C48" s="5"/>
      <c r="D48" s="7" t="s">
        <v>23</v>
      </c>
      <c r="E48" s="5"/>
      <c r="F48" s="29"/>
    </row>
    <row r="49" spans="1:6" ht="13.5">
      <c r="A49" s="29"/>
      <c r="B49" s="7"/>
      <c r="C49" s="6"/>
      <c r="D49" s="7"/>
      <c r="E49" s="6"/>
      <c r="F49" s="29"/>
    </row>
    <row r="50" spans="1:6" ht="27.75" thickBot="1">
      <c r="A50" s="29"/>
      <c r="B50" s="10" t="s">
        <v>9</v>
      </c>
      <c r="C50" s="11" t="s">
        <v>10</v>
      </c>
      <c r="D50" s="11" t="s">
        <v>11</v>
      </c>
      <c r="E50" s="12" t="s">
        <v>24</v>
      </c>
      <c r="F50" s="29"/>
    </row>
    <row r="51" spans="1:6" ht="14.25" thickTop="1">
      <c r="A51" s="29"/>
      <c r="B51" s="13"/>
      <c r="C51" s="1" t="s">
        <v>0</v>
      </c>
      <c r="D51" s="2">
        <f>935*C48*E48</f>
        <v>0</v>
      </c>
      <c r="E51" s="14">
        <v>935</v>
      </c>
      <c r="F51" s="29"/>
    </row>
    <row r="52" spans="1:6" ht="13.5">
      <c r="A52" s="29"/>
      <c r="B52" s="15"/>
      <c r="C52" s="8" t="s">
        <v>12</v>
      </c>
      <c r="D52" s="9">
        <f>220*C48*E48</f>
        <v>0</v>
      </c>
      <c r="E52" s="16">
        <v>220</v>
      </c>
      <c r="F52" s="29"/>
    </row>
    <row r="53" spans="1:6" ht="14.25" thickBot="1">
      <c r="A53" s="29"/>
      <c r="B53" s="17"/>
      <c r="C53" s="3" t="s">
        <v>5</v>
      </c>
      <c r="D53" s="9">
        <f>458*C48*E48</f>
        <v>0</v>
      </c>
      <c r="E53" s="18">
        <v>458</v>
      </c>
      <c r="F53" s="29"/>
    </row>
    <row r="54" spans="1:8" ht="14.25" thickTop="1">
      <c r="A54" s="29"/>
      <c r="B54" s="46" t="s">
        <v>14</v>
      </c>
      <c r="C54" s="47"/>
      <c r="D54" s="4">
        <f>SUM(D51:D53)</f>
        <v>0</v>
      </c>
      <c r="E54" s="19"/>
      <c r="F54" s="29"/>
      <c r="G54" t="e">
        <f>VLOOKUP(D54,G5:I14,3,TRUE)</f>
        <v>#N/A</v>
      </c>
      <c r="H54" s="37" t="e">
        <f>D54*G54</f>
        <v>#N/A</v>
      </c>
    </row>
    <row r="55" spans="1:8" ht="13.5">
      <c r="A55" s="29"/>
      <c r="B55" s="48" t="s">
        <v>25</v>
      </c>
      <c r="C55" s="49"/>
      <c r="D55" s="20" t="e">
        <f>ROUNDDOWN((D54-H54),-3)</f>
        <v>#N/A</v>
      </c>
      <c r="E55" s="28" t="s">
        <v>34</v>
      </c>
      <c r="F55" s="29"/>
      <c r="H55" s="37"/>
    </row>
    <row r="56" spans="1:8" ht="13.5">
      <c r="A56" s="29"/>
      <c r="B56" s="29"/>
      <c r="C56" s="29"/>
      <c r="D56" s="29"/>
      <c r="E56" s="29"/>
      <c r="F56" s="29"/>
      <c r="H56" s="37"/>
    </row>
    <row r="57" ht="13.5">
      <c r="H57" s="37"/>
    </row>
    <row r="58" spans="1:8" ht="13.5">
      <c r="A58" s="29"/>
      <c r="B58" s="29"/>
      <c r="C58" s="29"/>
      <c r="D58" s="29"/>
      <c r="E58" s="29"/>
      <c r="F58" s="29"/>
      <c r="H58" s="37"/>
    </row>
    <row r="59" spans="1:8" ht="13.5">
      <c r="A59" s="29"/>
      <c r="B59" s="42" t="s">
        <v>28</v>
      </c>
      <c r="C59" s="42"/>
      <c r="D59" s="42"/>
      <c r="E59" s="42"/>
      <c r="F59" s="29"/>
      <c r="H59" s="37"/>
    </row>
    <row r="60" spans="1:8" ht="13.5">
      <c r="A60" s="29"/>
      <c r="B60" s="21" t="s">
        <v>30</v>
      </c>
      <c r="C60" s="5"/>
      <c r="D60" s="7" t="s">
        <v>23</v>
      </c>
      <c r="E60" s="5"/>
      <c r="F60" s="29"/>
      <c r="H60" s="37"/>
    </row>
    <row r="61" spans="1:8" ht="13.5">
      <c r="A61" s="29"/>
      <c r="B61" s="7"/>
      <c r="C61" s="6"/>
      <c r="D61" s="7"/>
      <c r="E61" s="6"/>
      <c r="F61" s="29"/>
      <c r="H61" s="37"/>
    </row>
    <row r="62" spans="1:8" ht="27.75" thickBot="1">
      <c r="A62" s="29"/>
      <c r="B62" s="10" t="s">
        <v>9</v>
      </c>
      <c r="C62" s="11" t="s">
        <v>10</v>
      </c>
      <c r="D62" s="11" t="s">
        <v>11</v>
      </c>
      <c r="E62" s="12" t="s">
        <v>24</v>
      </c>
      <c r="F62" s="29"/>
      <c r="H62" s="37"/>
    </row>
    <row r="63" spans="1:8" ht="14.25" thickTop="1">
      <c r="A63" s="29"/>
      <c r="B63" s="13"/>
      <c r="C63" s="1" t="s">
        <v>0</v>
      </c>
      <c r="D63" s="2">
        <f>2200*C60*E60</f>
        <v>0</v>
      </c>
      <c r="E63" s="14">
        <v>2200</v>
      </c>
      <c r="F63" s="29"/>
      <c r="H63" s="37"/>
    </row>
    <row r="64" spans="1:8" ht="13.5">
      <c r="A64" s="29"/>
      <c r="B64" s="15"/>
      <c r="C64" s="8" t="s">
        <v>12</v>
      </c>
      <c r="D64" s="9">
        <f>917*C60*E60</f>
        <v>0</v>
      </c>
      <c r="E64" s="16">
        <v>917</v>
      </c>
      <c r="F64" s="29"/>
      <c r="H64" s="37"/>
    </row>
    <row r="65" spans="1:8" ht="14.25" thickBot="1">
      <c r="A65" s="29"/>
      <c r="B65" s="17"/>
      <c r="C65" s="3" t="s">
        <v>5</v>
      </c>
      <c r="D65" s="9">
        <f>458*C60*E60</f>
        <v>0</v>
      </c>
      <c r="E65" s="18">
        <v>458</v>
      </c>
      <c r="F65" s="29"/>
      <c r="H65" s="37"/>
    </row>
    <row r="66" spans="1:8" ht="14.25" thickTop="1">
      <c r="A66" s="29"/>
      <c r="B66" s="46" t="s">
        <v>14</v>
      </c>
      <c r="C66" s="47"/>
      <c r="D66" s="4">
        <f>SUM(D63:D65)</f>
        <v>0</v>
      </c>
      <c r="E66" s="19"/>
      <c r="F66" s="29"/>
      <c r="G66" t="e">
        <f>VLOOKUP(D66,G5:I14,3,TRUE)</f>
        <v>#N/A</v>
      </c>
      <c r="H66" s="37" t="e">
        <f>D66*G66</f>
        <v>#N/A</v>
      </c>
    </row>
    <row r="67" spans="1:6" ht="13.5">
      <c r="A67" s="29"/>
      <c r="B67" s="48" t="s">
        <v>25</v>
      </c>
      <c r="C67" s="49"/>
      <c r="D67" s="20" t="e">
        <f>ROUNDDOWN((D66-H66),-3)</f>
        <v>#N/A</v>
      </c>
      <c r="E67" s="28" t="s">
        <v>34</v>
      </c>
      <c r="F67" s="29"/>
    </row>
    <row r="68" spans="1:6" ht="13.5">
      <c r="A68" s="29"/>
      <c r="B68" s="29"/>
      <c r="C68" s="29"/>
      <c r="D68" s="29"/>
      <c r="E68" s="29"/>
      <c r="F68" s="29"/>
    </row>
  </sheetData>
  <sheetProtection/>
  <mergeCells count="18">
    <mergeCell ref="B59:E59"/>
    <mergeCell ref="B66:C66"/>
    <mergeCell ref="B67:C67"/>
    <mergeCell ref="B28:C28"/>
    <mergeCell ref="B29:C29"/>
    <mergeCell ref="B33:E33"/>
    <mergeCell ref="B42:C42"/>
    <mergeCell ref="B43:C43"/>
    <mergeCell ref="B47:E47"/>
    <mergeCell ref="B54:C54"/>
    <mergeCell ref="B55:C55"/>
    <mergeCell ref="B13:C13"/>
    <mergeCell ref="B1:E1"/>
    <mergeCell ref="B17:E17"/>
    <mergeCell ref="B22:B25"/>
    <mergeCell ref="B6:B9"/>
    <mergeCell ref="B12:C12"/>
    <mergeCell ref="B38:B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실험동물센터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권운</dc:creator>
  <cp:keywords/>
  <dc:description/>
  <cp:lastModifiedBy>Park Guhyun</cp:lastModifiedBy>
  <cp:lastPrinted>2005-01-11T07:42:37Z</cp:lastPrinted>
  <dcterms:created xsi:type="dcterms:W3CDTF">2005-01-11T04:15:53Z</dcterms:created>
  <dcterms:modified xsi:type="dcterms:W3CDTF">2014-06-13T02:05:06Z</dcterms:modified>
  <cp:category/>
  <cp:version/>
  <cp:contentType/>
  <cp:contentStatus/>
</cp:coreProperties>
</file>